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7介護、社福\高等教育シミュレーション\"/>
    </mc:Choice>
  </mc:AlternateContent>
  <xr:revisionPtr revIDLastSave="0" documentId="13_ncr:1_{AB1AA05E-7EE0-489E-BEF0-44299B9B1026}" xr6:coauthVersionLast="47" xr6:coauthVersionMax="47" xr10:uidLastSave="{00000000-0000-0000-0000-000000000000}"/>
  <bookViews>
    <workbookView xWindow="-120" yWindow="-120" windowWidth="20730" windowHeight="11160" xr2:uid="{AE94904E-8AF0-4012-B69A-C293FD88ABE3}"/>
  </bookViews>
  <sheets>
    <sheet name="大学" sheetId="4" r:id="rId1"/>
    <sheet name="短期大学" sheetId="3" r:id="rId2"/>
    <sheet name="専門学校" sheetId="5" r:id="rId3"/>
  </sheets>
  <definedNames>
    <definedName name="_xlnm.Print_Area" localSheetId="2">専門学校!$A$1:$I$22</definedName>
    <definedName name="_xlnm.Print_Area" localSheetId="0">大学!$A$1:$I$22</definedName>
    <definedName name="_xlnm.Print_Area" localSheetId="1">短期大学!$A$1:$I$22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5" l="1"/>
  <c r="G17" i="3"/>
  <c r="G17" i="4"/>
  <c r="D15" i="5" l="1"/>
  <c r="D14" i="5"/>
  <c r="D15" i="3"/>
  <c r="D14" i="3"/>
  <c r="D15" i="4"/>
  <c r="D14" i="4"/>
  <c r="E14" i="4" s="1"/>
  <c r="G14" i="4" s="1"/>
  <c r="E15" i="5" l="1"/>
  <c r="G15" i="5" s="1"/>
  <c r="I15" i="5" s="1"/>
  <c r="E14" i="5"/>
  <c r="G14" i="5" s="1"/>
  <c r="H19" i="5"/>
  <c r="E15" i="4"/>
  <c r="G15" i="4" s="1"/>
  <c r="I15" i="4" s="1"/>
  <c r="H19" i="4"/>
  <c r="G19" i="5" l="1"/>
  <c r="G19" i="4"/>
  <c r="E15" i="3"/>
  <c r="H19" i="3"/>
  <c r="G15" i="3" l="1"/>
  <c r="I15" i="3" s="1"/>
  <c r="E14" i="3"/>
  <c r="G14" i="3" s="1"/>
  <c r="G19" i="3" l="1"/>
</calcChain>
</file>

<file path=xl/sharedStrings.xml><?xml version="1.0" encoding="utf-8"?>
<sst xmlns="http://schemas.openxmlformats.org/spreadsheetml/2006/main" count="126" uniqueCount="47">
  <si>
    <t>入学金</t>
    <rPh sb="0" eb="3">
      <t>ニュウガクキン</t>
    </rPh>
    <phoneticPr fontId="2"/>
  </si>
  <si>
    <t>所要金額</t>
    <rPh sb="0" eb="2">
      <t>ショヨウ</t>
    </rPh>
    <rPh sb="2" eb="4">
      <t>キンガク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</si>
  <si>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</si>
  <si>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入学準備金</t>
    <rPh sb="0" eb="2">
      <t>ニュウガク</t>
    </rPh>
    <rPh sb="2" eb="4">
      <t>ジュンビ</t>
    </rPh>
    <rPh sb="4" eb="5">
      <t>キン</t>
    </rPh>
    <phoneticPr fontId="2"/>
  </si>
  <si>
    <t>修学資金</t>
    <rPh sb="0" eb="2">
      <t>シュウガク</t>
    </rPh>
    <rPh sb="2" eb="4">
      <t>シキン</t>
    </rPh>
    <phoneticPr fontId="2"/>
  </si>
  <si>
    <t>金額</t>
    <rPh sb="0" eb="2">
      <t>キンガク</t>
    </rPh>
    <phoneticPr fontId="2"/>
  </si>
  <si>
    <t>修学に係る費用</t>
    <rPh sb="0" eb="2">
      <t>シュウガク</t>
    </rPh>
    <rPh sb="3" eb="4">
      <t>カカ</t>
    </rPh>
    <rPh sb="5" eb="7">
      <t>ヒヨウ</t>
    </rPh>
    <phoneticPr fontId="2"/>
  </si>
  <si>
    <t>項目</t>
    <rPh sb="0" eb="2">
      <t>コウモク</t>
    </rPh>
    <phoneticPr fontId="2"/>
  </si>
  <si>
    <t>生活費加算</t>
    <rPh sb="0" eb="2">
      <t>セイカツ</t>
    </rPh>
    <rPh sb="2" eb="3">
      <t>ヒ</t>
    </rPh>
    <rPh sb="3" eb="5">
      <t>カサン</t>
    </rPh>
    <phoneticPr fontId="2"/>
  </si>
  <si>
    <t>借用期間（月数）</t>
    <rPh sb="0" eb="2">
      <t>シャクヨウ</t>
    </rPh>
    <rPh sb="2" eb="4">
      <t>キカン</t>
    </rPh>
    <rPh sb="5" eb="7">
      <t>ツキスウ</t>
    </rPh>
    <phoneticPr fontId="2"/>
  </si>
  <si>
    <t>授業料等</t>
    <rPh sb="0" eb="3">
      <t>ジュギョウリョウ</t>
    </rPh>
    <rPh sb="3" eb="4">
      <t>トウ</t>
    </rPh>
    <phoneticPr fontId="2"/>
  </si>
  <si>
    <t>修学資金の申請可能額</t>
    <rPh sb="0" eb="2">
      <t>シュウガク</t>
    </rPh>
    <rPh sb="2" eb="4">
      <t>シキン</t>
    </rPh>
    <rPh sb="5" eb="7">
      <t>シンセイ</t>
    </rPh>
    <rPh sb="7" eb="9">
      <t>カノウ</t>
    </rPh>
    <rPh sb="9" eb="10">
      <t>ガク</t>
    </rPh>
    <phoneticPr fontId="2"/>
  </si>
  <si>
    <t>合計</t>
    <rPh sb="0" eb="2">
      <t>ゴウケイ</t>
    </rPh>
    <phoneticPr fontId="2"/>
  </si>
  <si>
    <t>申請額</t>
    <rPh sb="0" eb="2">
      <t>シンセイ</t>
    </rPh>
    <rPh sb="2" eb="3">
      <t>ガク</t>
    </rPh>
    <phoneticPr fontId="2"/>
  </si>
  <si>
    <t>支援区分</t>
    <rPh sb="0" eb="2">
      <t>シエン</t>
    </rPh>
    <rPh sb="2" eb="4">
      <t>クブン</t>
    </rPh>
    <phoneticPr fontId="2"/>
  </si>
  <si>
    <t>修学期間（年数）</t>
    <rPh sb="0" eb="2">
      <t>シュウガク</t>
    </rPh>
    <rPh sb="2" eb="4">
      <t>キカン</t>
    </rPh>
    <rPh sb="5" eb="7">
      <t>ネンスウ</t>
    </rPh>
    <phoneticPr fontId="2"/>
  </si>
  <si>
    <t>第Ⅰ区分</t>
    <rPh sb="0" eb="1">
      <t>ダイ</t>
    </rPh>
    <rPh sb="2" eb="4">
      <t>クブン</t>
    </rPh>
    <phoneticPr fontId="2"/>
  </si>
  <si>
    <t>第Ⅱ区分</t>
    <rPh sb="0" eb="1">
      <t>ダイ</t>
    </rPh>
    <rPh sb="2" eb="4">
      <t>クブン</t>
    </rPh>
    <phoneticPr fontId="2"/>
  </si>
  <si>
    <t>第Ⅲ区分</t>
    <rPh sb="0" eb="1">
      <t>ダイ</t>
    </rPh>
    <rPh sb="2" eb="4">
      <t>クブン</t>
    </rPh>
    <phoneticPr fontId="2"/>
  </si>
  <si>
    <t>（参考）短期大学の減免額</t>
    <phoneticPr fontId="2"/>
  </si>
  <si>
    <t>授業料等</t>
    <rPh sb="0" eb="2">
      <t>ジュギョウ</t>
    </rPh>
    <rPh sb="2" eb="3">
      <t>リョウ</t>
    </rPh>
    <rPh sb="3" eb="4">
      <t>トウ</t>
    </rPh>
    <phoneticPr fontId="2"/>
  </si>
  <si>
    <t>年数</t>
    <rPh sb="0" eb="2">
      <t>ネンスウ</t>
    </rPh>
    <phoneticPr fontId="2"/>
  </si>
  <si>
    <t>給付型</t>
    <rPh sb="0" eb="3">
      <t>キュウフガタ</t>
    </rPh>
    <phoneticPr fontId="2"/>
  </si>
  <si>
    <r>
      <t>※修学資金の貸付を希望する</t>
    </r>
    <r>
      <rPr>
        <b/>
        <u/>
        <sz val="10"/>
        <color theme="1"/>
        <rFont val="游ゴシック"/>
        <family val="3"/>
        <charset val="128"/>
        <scheme val="minor"/>
      </rPr>
      <t>月数</t>
    </r>
    <r>
      <rPr>
        <sz val="10"/>
        <color theme="1"/>
        <rFont val="游ゴシック"/>
        <family val="2"/>
        <charset val="128"/>
        <scheme val="minor"/>
      </rPr>
      <t>（例：2年間の場合は「24」）</t>
    </r>
    <rPh sb="1" eb="3">
      <t>シュウガク</t>
    </rPh>
    <rPh sb="3" eb="5">
      <t>シキン</t>
    </rPh>
    <rPh sb="6" eb="8">
      <t>カシツケ</t>
    </rPh>
    <rPh sb="9" eb="11">
      <t>キボウ</t>
    </rPh>
    <rPh sb="13" eb="15">
      <t>ツキスウ</t>
    </rPh>
    <rPh sb="16" eb="17">
      <t>レイ</t>
    </rPh>
    <rPh sb="19" eb="21">
      <t>ネンカン</t>
    </rPh>
    <rPh sb="22" eb="24">
      <t>バアイ</t>
    </rPh>
    <phoneticPr fontId="2"/>
  </si>
  <si>
    <t>に必要な数字および金額を入力してください。</t>
    <rPh sb="1" eb="3">
      <t>ヒツヨウ</t>
    </rPh>
    <rPh sb="4" eb="6">
      <t>スウジ</t>
    </rPh>
    <rPh sb="9" eb="11">
      <t>キンガク</t>
    </rPh>
    <rPh sb="12" eb="14">
      <t>ニュウリョク</t>
    </rPh>
    <phoneticPr fontId="2"/>
  </si>
  <si>
    <t>※卒業年度のみ</t>
    <rPh sb="1" eb="3">
      <t>ソツギョウ</t>
    </rPh>
    <rPh sb="3" eb="5">
      <t>ネンド</t>
    </rPh>
    <phoneticPr fontId="2"/>
  </si>
  <si>
    <r>
      <t>就職準備金</t>
    </r>
    <r>
      <rPr>
        <sz val="10"/>
        <color theme="1"/>
        <rFont val="游ゴシック"/>
        <family val="3"/>
        <charset val="128"/>
        <scheme val="minor"/>
      </rPr>
      <t>※</t>
    </r>
    <rPh sb="0" eb="2">
      <t>シュウショク</t>
    </rPh>
    <rPh sb="2" eb="4">
      <t>ジュンビ</t>
    </rPh>
    <rPh sb="4" eb="5">
      <t>キン</t>
    </rPh>
    <phoneticPr fontId="2"/>
  </si>
  <si>
    <t>（参考）大学の減免額</t>
    <rPh sb="4" eb="6">
      <t>ダイガク</t>
    </rPh>
    <phoneticPr fontId="2"/>
  </si>
  <si>
    <t>（参考）専門学校の減免額</t>
    <rPh sb="4" eb="6">
      <t>センモン</t>
    </rPh>
    <rPh sb="6" eb="8">
      <t>ガッコウ</t>
    </rPh>
    <phoneticPr fontId="2"/>
  </si>
  <si>
    <t>金　額</t>
    <rPh sb="0" eb="1">
      <t>キン</t>
    </rPh>
    <rPh sb="2" eb="3">
      <t>ガク</t>
    </rPh>
    <phoneticPr fontId="2"/>
  </si>
  <si>
    <t>↓基本月額(目安)</t>
    <rPh sb="1" eb="3">
      <t>キホン</t>
    </rPh>
    <rPh sb="3" eb="5">
      <t>ゲツガク</t>
    </rPh>
    <rPh sb="6" eb="8">
      <t>メヤス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</si>
  <si>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（所要金額の記入方法）</t>
    </r>
    <r>
      <rPr>
        <sz val="11"/>
        <color theme="1"/>
        <rFont val="游ゴシック"/>
        <family val="2"/>
        <charset val="128"/>
        <scheme val="minor"/>
      </rPr>
      <t xml:space="preserve">
※「入学金」は各大学等が設定している金額を記入する。
※「授業料等」について
①各大学等が設定している授業料に加え、実習費や施設整備費、交通費等の学業に必要な経費を含んでください。
②修学期間中の合計額を記入してください。
（例）2年制の場合は、2年間の「授業料等」の合計金額を記入する。</t>
    </r>
    <rPh sb="6" eb="8">
      <t>キニュウ</t>
    </rPh>
    <rPh sb="8" eb="10">
      <t>ホウホウ</t>
    </rPh>
    <rPh sb="14" eb="16">
      <t>ニュウガク</t>
    </rPh>
    <rPh sb="16" eb="17">
      <t>キン</t>
    </rPh>
    <rPh sb="19" eb="20">
      <t>カク</t>
    </rPh>
    <rPh sb="20" eb="22">
      <t>ダイガク</t>
    </rPh>
    <rPh sb="22" eb="23">
      <t>トウ</t>
    </rPh>
    <rPh sb="24" eb="26">
      <t>セッテイ</t>
    </rPh>
    <rPh sb="30" eb="32">
      <t>キンガク</t>
    </rPh>
    <rPh sb="33" eb="35">
      <t>キニュウ</t>
    </rPh>
    <rPh sb="41" eb="43">
      <t>ジュギョウ</t>
    </rPh>
    <rPh sb="43" eb="44">
      <t>リョウ</t>
    </rPh>
    <rPh sb="44" eb="45">
      <t>トウ</t>
    </rPh>
    <rPh sb="52" eb="53">
      <t>カク</t>
    </rPh>
    <rPh sb="53" eb="55">
      <t>ダイガク</t>
    </rPh>
    <rPh sb="55" eb="56">
      <t>トウ</t>
    </rPh>
    <rPh sb="57" eb="59">
      <t>セッテイ</t>
    </rPh>
    <rPh sb="63" eb="66">
      <t>ジュギョウリョウ</t>
    </rPh>
    <rPh sb="67" eb="68">
      <t>クワ</t>
    </rPh>
    <rPh sb="104" eb="106">
      <t>シュウガク</t>
    </rPh>
    <rPh sb="140" eb="143">
      <t>ジュギョウリョウ</t>
    </rPh>
    <rPh sb="143" eb="144">
      <t>トウ</t>
    </rPh>
    <rPh sb="146" eb="150">
      <t>ゴウケイキンガク</t>
    </rPh>
    <rPh sb="151" eb="153">
      <t>キニュウ</t>
    </rPh>
    <phoneticPr fontId="2"/>
  </si>
  <si>
    <t>※実際の入学金が25万円未満の場合は、減免額が変わります。</t>
    <rPh sb="1" eb="3">
      <t>ジッサイ</t>
    </rPh>
    <rPh sb="4" eb="7">
      <t>ニュウガクキン</t>
    </rPh>
    <rPh sb="10" eb="12">
      <t>マンエン</t>
    </rPh>
    <rPh sb="12" eb="14">
      <t>ミマン</t>
    </rPh>
    <rPh sb="15" eb="17">
      <t>バアイ</t>
    </rPh>
    <rPh sb="19" eb="21">
      <t>ゲンメン</t>
    </rPh>
    <rPh sb="21" eb="22">
      <t>ガク</t>
    </rPh>
    <rPh sb="23" eb="24">
      <t>カ</t>
    </rPh>
    <phoneticPr fontId="2"/>
  </si>
  <si>
    <t>※実際の入学金が26万円未満の場合は、減免額が変わります。</t>
    <rPh sb="1" eb="3">
      <t>ジッサイ</t>
    </rPh>
    <rPh sb="4" eb="7">
      <t>ニュウガクキン</t>
    </rPh>
    <rPh sb="10" eb="12">
      <t>マンエン</t>
    </rPh>
    <rPh sb="12" eb="14">
      <t>ミマン</t>
    </rPh>
    <rPh sb="15" eb="17">
      <t>バアイ</t>
    </rPh>
    <rPh sb="19" eb="21">
      <t>ゲンメン</t>
    </rPh>
    <rPh sb="21" eb="22">
      <t>ガク</t>
    </rPh>
    <rPh sb="23" eb="24">
      <t>カ</t>
    </rPh>
    <phoneticPr fontId="2"/>
  </si>
  <si>
    <t>※実際の入学金が16万円未満の場合は、減免額が変わります。</t>
    <rPh sb="1" eb="3">
      <t>ジッサイ</t>
    </rPh>
    <rPh sb="4" eb="7">
      <t>ニュウガクキン</t>
    </rPh>
    <rPh sb="10" eb="12">
      <t>マンエン</t>
    </rPh>
    <rPh sb="12" eb="14">
      <t>ミマン</t>
    </rPh>
    <rPh sb="15" eb="17">
      <t>バアイ</t>
    </rPh>
    <rPh sb="19" eb="21">
      <t>ゲンメン</t>
    </rPh>
    <rPh sb="21" eb="22">
      <t>ガク</t>
    </rPh>
    <rPh sb="23" eb="24">
      <t>カ</t>
    </rPh>
    <phoneticPr fontId="2"/>
  </si>
  <si>
    <t>第Ⅳ区分</t>
    <rPh sb="0" eb="1">
      <t>ダイ</t>
    </rPh>
    <rPh sb="2" eb="4">
      <t>クブン</t>
    </rPh>
    <phoneticPr fontId="2"/>
  </si>
  <si>
    <t>高等教育の修学支援
新制度の減免額</t>
    <rPh sb="0" eb="2">
      <t>コウトウ</t>
    </rPh>
    <rPh sb="2" eb="4">
      <t>キョウイク</t>
    </rPh>
    <rPh sb="5" eb="7">
      <t>シュウガク</t>
    </rPh>
    <rPh sb="7" eb="9">
      <t>シエン</t>
    </rPh>
    <rPh sb="10" eb="13">
      <t>シンセイド</t>
    </rPh>
    <rPh sb="14" eb="16">
      <t>ゲンメン</t>
    </rPh>
    <rPh sb="16" eb="17">
      <t>ガク</t>
    </rPh>
    <phoneticPr fontId="2"/>
  </si>
  <si>
    <t>金　額
(千円未満切捨て）</t>
    <rPh sb="0" eb="1">
      <t>キン</t>
    </rPh>
    <rPh sb="2" eb="3">
      <t>ガク</t>
    </rPh>
    <rPh sb="5" eb="6">
      <t>セン</t>
    </rPh>
    <rPh sb="6" eb="7">
      <t>エン</t>
    </rPh>
    <rPh sb="7" eb="9">
      <t>ミマン</t>
    </rPh>
    <rPh sb="9" eb="11">
      <t>キリス</t>
    </rPh>
    <phoneticPr fontId="2"/>
  </si>
  <si>
    <t>金　額
(千円未満切捨て）</t>
    <rPh sb="0" eb="1">
      <t>キン</t>
    </rPh>
    <rPh sb="2" eb="3">
      <t>ガク</t>
    </rPh>
    <rPh sb="5" eb="6">
      <t>セン</t>
    </rPh>
    <rPh sb="6" eb="7">
      <t>エン</t>
    </rPh>
    <rPh sb="7" eb="11">
      <t>ミマンキリス</t>
    </rPh>
    <phoneticPr fontId="2"/>
  </si>
  <si>
    <t>修学資金貸付の申請額シミュレーション　【大学（私立・昼間部）】</t>
    <rPh sb="0" eb="2">
      <t>シュウガク</t>
    </rPh>
    <rPh sb="2" eb="4">
      <t>シキン</t>
    </rPh>
    <rPh sb="4" eb="6">
      <t>カシツケ</t>
    </rPh>
    <rPh sb="7" eb="9">
      <t>シンセイ</t>
    </rPh>
    <rPh sb="9" eb="10">
      <t>ガク</t>
    </rPh>
    <rPh sb="20" eb="22">
      <t>ダイガク</t>
    </rPh>
    <rPh sb="23" eb="25">
      <t>シリツ</t>
    </rPh>
    <rPh sb="26" eb="28">
      <t>チュウカン</t>
    </rPh>
    <rPh sb="28" eb="29">
      <t>ブ</t>
    </rPh>
    <phoneticPr fontId="2"/>
  </si>
  <si>
    <t>修学資金貸付の申請額シミュレーション　【短期大学（私立・昼間部）】</t>
    <rPh sb="0" eb="2">
      <t>シュウガク</t>
    </rPh>
    <rPh sb="2" eb="4">
      <t>シキン</t>
    </rPh>
    <rPh sb="4" eb="6">
      <t>カシツケ</t>
    </rPh>
    <rPh sb="7" eb="9">
      <t>シンセイ</t>
    </rPh>
    <rPh sb="9" eb="10">
      <t>ガク</t>
    </rPh>
    <rPh sb="20" eb="22">
      <t>タンキ</t>
    </rPh>
    <rPh sb="22" eb="24">
      <t>ダイガク</t>
    </rPh>
    <rPh sb="25" eb="27">
      <t>シリツ</t>
    </rPh>
    <phoneticPr fontId="2"/>
  </si>
  <si>
    <t>修学資金貸付の申請額シミュレーション　【専門学校（私立・昼間部）】</t>
    <rPh sb="0" eb="2">
      <t>シュウガク</t>
    </rPh>
    <rPh sb="2" eb="4">
      <t>シキン</t>
    </rPh>
    <rPh sb="4" eb="6">
      <t>カシツケ</t>
    </rPh>
    <rPh sb="7" eb="9">
      <t>シンセイ</t>
    </rPh>
    <rPh sb="9" eb="10">
      <t>ガク</t>
    </rPh>
    <rPh sb="20" eb="22">
      <t>センモン</t>
    </rPh>
    <rPh sb="22" eb="24">
      <t>ガッコウ</t>
    </rPh>
    <rPh sb="25" eb="27">
      <t>シリツ</t>
    </rPh>
    <phoneticPr fontId="2"/>
  </si>
  <si>
    <t>居住の市町村による</t>
  </si>
  <si>
    <t>多子世帯</t>
    <rPh sb="0" eb="2">
      <t>タシ</t>
    </rPh>
    <rPh sb="2" eb="4">
      <t>セタイ</t>
    </rPh>
    <phoneticPr fontId="2"/>
  </si>
  <si>
    <t>多子世帯</t>
    <rPh sb="0" eb="4">
      <t>タシセタイ</t>
    </rPh>
    <phoneticPr fontId="2"/>
  </si>
  <si>
    <t>国家試験対策費</t>
    <phoneticPr fontId="2"/>
  </si>
  <si>
    <r>
      <t>※令和7年度以降の修学期間の合計</t>
    </r>
    <r>
      <rPr>
        <b/>
        <u/>
        <sz val="10"/>
        <color theme="1"/>
        <rFont val="游ゴシック"/>
        <family val="3"/>
        <charset val="128"/>
        <scheme val="minor"/>
      </rPr>
      <t>年数</t>
    </r>
    <rPh sb="1" eb="3">
      <t>レイワ</t>
    </rPh>
    <rPh sb="4" eb="6">
      <t>ネンド</t>
    </rPh>
    <rPh sb="6" eb="8">
      <t>イコウ</t>
    </rPh>
    <rPh sb="9" eb="11">
      <t>シュウガク</t>
    </rPh>
    <rPh sb="11" eb="13">
      <t>キカン</t>
    </rPh>
    <rPh sb="14" eb="16">
      <t>ゴウケイ</t>
    </rPh>
    <rPh sb="16" eb="18">
      <t>ネンスウ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</si>
</sst>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u/>
      <sz val="10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>
      <alignment vertical="center"/>
    </xf>
    <xf numFmtId="38" fontId="0" fillId="0" borderId="2" xfId="1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0" fillId="0" borderId="0" xfId="1" applyFont="1" applyBorder="1">
      <alignment vertical="center"/>
    </xf>
    <xf numFmtId="38" fontId="0" fillId="0" borderId="4" xfId="1" applyFont="1" applyBorder="1">
      <alignment vertical="center"/>
    </xf>
    <xf numFmtId="0" fontId="0" fillId="0" borderId="2" xfId="0" applyBorder="1">
      <alignment vertical="center"/>
    </xf>
    <xf numFmtId="38" fontId="0" fillId="0" borderId="8" xfId="1" applyFont="1" applyBorder="1">
      <alignment vertical="center"/>
    </xf>
    <xf numFmtId="0" fontId="0" fillId="2" borderId="6" xfId="0" applyFill="1" applyBorder="1" applyAlignment="1">
      <alignment horizontal="center" vertical="center"/>
    </xf>
    <xf numFmtId="38" fontId="0" fillId="0" borderId="3" xfId="1" applyFont="1" applyBorder="1">
      <alignment vertical="center"/>
    </xf>
    <xf numFmtId="0" fontId="0" fillId="2" borderId="6" xfId="0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>
      <alignment vertical="center"/>
    </xf>
    <xf numFmtId="38" fontId="0" fillId="0" borderId="15" xfId="1" applyFont="1" applyBorder="1" applyAlignment="1">
      <alignment horizontal="right" vertical="center"/>
    </xf>
    <xf numFmtId="0" fontId="0" fillId="0" borderId="2" xfId="0" applyBorder="1" applyAlignment="1">
      <alignment horizontal="center" vertical="center" shrinkToFit="1"/>
    </xf>
    <xf numFmtId="0" fontId="0" fillId="3" borderId="7" xfId="0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38" fontId="0" fillId="0" borderId="17" xfId="1" applyFont="1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>
      <alignment vertical="center"/>
    </xf>
    <xf numFmtId="38" fontId="8" fillId="0" borderId="2" xfId="1" applyFont="1" applyFill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0" fillId="0" borderId="0" xfId="1" applyFont="1" applyBorder="1" applyAlignment="1">
      <alignment vertical="center" shrinkToFit="1"/>
    </xf>
    <xf numFmtId="0" fontId="3" fillId="4" borderId="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38" fontId="0" fillId="3" borderId="12" xfId="1" applyFont="1" applyFill="1" applyBorder="1" applyProtection="1">
      <alignment vertical="center"/>
      <protection locked="0"/>
    </xf>
    <xf numFmtId="38" fontId="0" fillId="3" borderId="13" xfId="1" applyFont="1" applyFill="1" applyBorder="1" applyProtection="1">
      <alignment vertical="center"/>
      <protection locked="0"/>
    </xf>
    <xf numFmtId="38" fontId="0" fillId="3" borderId="9" xfId="1" applyFont="1" applyFill="1" applyBorder="1" applyProtection="1">
      <alignment vertical="center"/>
      <protection locked="0"/>
    </xf>
    <xf numFmtId="38" fontId="0" fillId="3" borderId="10" xfId="1" applyFont="1" applyFill="1" applyBorder="1" applyProtection="1">
      <alignment vertical="center"/>
      <protection locked="0"/>
    </xf>
    <xf numFmtId="38" fontId="0" fillId="3" borderId="11" xfId="1" applyFont="1" applyFill="1" applyBorder="1" applyAlignment="1" applyProtection="1">
      <alignment horizontal="center" vertical="center"/>
      <protection locked="0"/>
    </xf>
    <xf numFmtId="0" fontId="5" fillId="0" borderId="16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0" fillId="0" borderId="0" xfId="0" applyProtection="1">
      <alignment vertical="center"/>
      <protection locked="0"/>
    </xf>
    <xf numFmtId="0" fontId="0" fillId="0" borderId="4" xfId="0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right" vertical="center"/>
    </xf>
    <xf numFmtId="38" fontId="0" fillId="0" borderId="6" xfId="1" applyFont="1" applyBorder="1">
      <alignment vertical="center"/>
    </xf>
    <xf numFmtId="38" fontId="0" fillId="0" borderId="23" xfId="1" applyFont="1" applyBorder="1">
      <alignment vertical="center"/>
    </xf>
    <xf numFmtId="0" fontId="0" fillId="3" borderId="7" xfId="0" applyFill="1" applyBorder="1" applyAlignment="1" applyProtection="1">
      <alignment horizontal="center" vertical="center"/>
      <protection locked="0"/>
    </xf>
    <xf numFmtId="38" fontId="0" fillId="0" borderId="2" xfId="1" applyFont="1" applyBorder="1" applyAlignment="1">
      <alignment horizontal="right" vertical="center"/>
    </xf>
    <xf numFmtId="0" fontId="0" fillId="0" borderId="2" xfId="0" applyBorder="1" applyAlignment="1">
      <alignment horizontal="right" vertical="center" shrinkToFit="1"/>
    </xf>
    <xf numFmtId="0" fontId="0" fillId="6" borderId="22" xfId="0" applyFill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16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5" fillId="0" borderId="16" xfId="0" applyFont="1" applyBorder="1">
      <alignment vertical="center"/>
    </xf>
    <xf numFmtId="0" fontId="5" fillId="0" borderId="0" xfId="0" applyFo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9" fillId="0" borderId="18" xfId="0" applyFont="1" applyBorder="1" applyAlignment="1">
      <alignment vertical="center" shrinkToFit="1"/>
    </xf>
    <xf numFmtId="0" fontId="0" fillId="5" borderId="3" xfId="0" applyFill="1" applyBorder="1" applyAlignment="1">
      <alignment horizontal="center" vertical="center"/>
    </xf>
    <xf numFmtId="0" fontId="0" fillId="0" borderId="6" xfId="0" applyBorder="1">
      <alignment vertical="center"/>
    </xf>
    <xf numFmtId="38" fontId="0" fillId="3" borderId="24" xfId="1" applyFont="1" applyFill="1" applyBorder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2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99FF99"/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EF899F0-7704-4CD4-941A-F2BD9429FA23}" name="テーブル1" displayName="テーブル1" ref="G4:I9" totalsRowShown="0" headerRowDxfId="23" headerRowBorderDxfId="22" tableBorderDxfId="21" totalsRowBorderDxfId="20">
  <autoFilter ref="G4:I9" xr:uid="{2EF899F0-7704-4CD4-941A-F2BD9429FA23}"/>
  <tableColumns count="3">
    <tableColumn id="1" xr3:uid="{628896BD-2CFF-45C1-B60F-377EF5A2986F}" name="支援区分" dataDxfId="19"/>
    <tableColumn id="2" xr3:uid="{57A91D25-6092-4267-AE9F-252F52762634}" name="入学金" dataDxfId="18" dataCellStyle="桁区切り"/>
    <tableColumn id="3" xr3:uid="{FA01AAD7-99F0-436B-96EA-7CD79F74DA4F}" name="授業料等" dataDxfId="17" dataCellStyle="桁区切り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1133CE5-CFCB-434D-9100-1827C3C5C4C4}" name="テーブル2" displayName="テーブル2" ref="G4:I9" totalsRowShown="0" headerRowDxfId="16" headerRowBorderDxfId="15" tableBorderDxfId="14" totalsRowBorderDxfId="13">
  <autoFilter ref="G4:I9" xr:uid="{31133CE5-CFCB-434D-9100-1827C3C5C4C4}"/>
  <tableColumns count="3">
    <tableColumn id="1" xr3:uid="{1EE5980D-F100-40A2-A6DE-C9316D40D736}" name="支援区分" dataDxfId="12"/>
    <tableColumn id="2" xr3:uid="{BDFBBB6D-15BF-4EFB-9F33-47FE04F3800F}" name="入学金" dataDxfId="11" dataCellStyle="桁区切り"/>
    <tableColumn id="3" xr3:uid="{DE450C98-EA44-4277-99DA-5604E7E05B63}" name="授業料等" dataDxfId="10" dataCellStyle="桁区切り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52E5824-1B86-4D51-AA12-79C146CFE8B4}" name="テーブル3" displayName="テーブル3" ref="G4:I9" totalsRowShown="0" headerRowDxfId="9" headerRowBorderDxfId="8" tableBorderDxfId="7" totalsRowBorderDxfId="6">
  <autoFilter ref="G4:I9" xr:uid="{D52E5824-1B86-4D51-AA12-79C146CFE8B4}"/>
  <tableColumns count="3">
    <tableColumn id="1" xr3:uid="{1E2BD52A-D636-49A5-B9F0-551446E636CE}" name="支援区分" dataDxfId="5"/>
    <tableColumn id="2" xr3:uid="{37395810-5086-4922-81E6-6EA86C4A049D}" name="入学金" dataDxfId="4" dataCellStyle="桁区切り"/>
    <tableColumn id="3" xr3:uid="{5A8D2499-0F52-4D3B-9A97-932A46CDB381}" name="授業料等" dataDxfId="3" dataCellStyle="桁区切り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100FF-04F8-4FF0-BBD3-A23A92829E70}">
  <sheetPr>
    <tabColor rgb="FFFF0000"/>
  </sheetPr>
  <dimension ref="B1:M22"/>
  <sheetViews>
    <sheetView tabSelected="1" view="pageBreakPreview" zoomScaleNormal="100" zoomScaleSheetLayoutView="100" workbookViewId="0">
      <selection activeCell="D5" sqref="D5:F5"/>
    </sheetView>
  </sheetViews>
  <sheetFormatPr defaultRowHeight="18.75" x14ac:dyDescent="0.4"/>
  <cols>
    <col min="1" max="1" width="1.5" customWidth="1"/>
    <col min="2" max="2" width="15.75" customWidth="1"/>
    <col min="3" max="3" width="14.5" customWidth="1"/>
    <col min="4" max="4" width="19" customWidth="1"/>
    <col min="5" max="5" width="12.625" customWidth="1"/>
    <col min="6" max="6" width="15.625" customWidth="1"/>
    <col min="7" max="7" width="14.125" customWidth="1"/>
    <col min="8" max="8" width="16.625" customWidth="1"/>
    <col min="9" max="9" width="13.75" customWidth="1"/>
    <col min="10" max="10" width="3.875" customWidth="1"/>
  </cols>
  <sheetData>
    <row r="1" spans="2:13" x14ac:dyDescent="0.4">
      <c r="B1" s="15" t="s">
        <v>39</v>
      </c>
    </row>
    <row r="2" spans="2:13" ht="19.5" thickBot="1" x14ac:dyDescent="0.45">
      <c r="B2" s="15"/>
    </row>
    <row r="3" spans="2:13" ht="20.25" thickTop="1" thickBot="1" x14ac:dyDescent="0.45">
      <c r="B3" s="21"/>
      <c r="C3" t="s">
        <v>24</v>
      </c>
      <c r="G3" t="s">
        <v>27</v>
      </c>
    </row>
    <row r="4" spans="2:13" ht="20.25" thickTop="1" thickBot="1" x14ac:dyDescent="0.45">
      <c r="B4" s="15"/>
      <c r="G4" s="42" t="s">
        <v>14</v>
      </c>
      <c r="H4" s="43" t="s">
        <v>0</v>
      </c>
      <c r="I4" s="44" t="s">
        <v>20</v>
      </c>
    </row>
    <row r="5" spans="2:13" ht="20.25" thickTop="1" thickBot="1" x14ac:dyDescent="0.45">
      <c r="B5" s="16" t="s">
        <v>14</v>
      </c>
      <c r="C5" s="48"/>
      <c r="D5" s="54"/>
      <c r="E5" s="55"/>
      <c r="F5" s="56"/>
      <c r="G5" s="41" t="s">
        <v>16</v>
      </c>
      <c r="H5" s="26">
        <v>260000</v>
      </c>
      <c r="I5" s="2">
        <v>700000</v>
      </c>
    </row>
    <row r="6" spans="2:13" ht="20.25" thickTop="1" thickBot="1" x14ac:dyDescent="0.45">
      <c r="B6" s="16" t="s">
        <v>15</v>
      </c>
      <c r="C6" s="48"/>
      <c r="D6" s="57" t="s">
        <v>46</v>
      </c>
      <c r="E6" s="58"/>
      <c r="F6" s="58"/>
      <c r="G6" s="41" t="s">
        <v>17</v>
      </c>
      <c r="H6" s="26">
        <v>173400</v>
      </c>
      <c r="I6" s="2">
        <v>466700</v>
      </c>
      <c r="K6" s="25" t="s">
        <v>14</v>
      </c>
      <c r="L6" s="17" t="s">
        <v>22</v>
      </c>
      <c r="M6" s="25" t="s">
        <v>21</v>
      </c>
    </row>
    <row r="7" spans="2:13" ht="20.25" thickTop="1" thickBot="1" x14ac:dyDescent="0.45">
      <c r="B7" s="5" t="s">
        <v>9</v>
      </c>
      <c r="C7" s="48"/>
      <c r="D7" s="54" t="s">
        <v>23</v>
      </c>
      <c r="E7" s="55"/>
      <c r="F7" s="55"/>
      <c r="G7" s="41" t="s">
        <v>18</v>
      </c>
      <c r="H7" s="26">
        <v>86700</v>
      </c>
      <c r="I7" s="2">
        <v>233400</v>
      </c>
      <c r="K7" s="1">
        <v>1</v>
      </c>
      <c r="L7" s="10">
        <v>1</v>
      </c>
      <c r="M7" s="1">
        <v>1</v>
      </c>
    </row>
    <row r="8" spans="2:13" ht="19.5" thickTop="1" x14ac:dyDescent="0.4">
      <c r="B8" s="5"/>
      <c r="C8" s="40"/>
      <c r="D8" s="39"/>
      <c r="E8" s="39"/>
      <c r="F8" s="39"/>
      <c r="G8" s="41" t="s">
        <v>35</v>
      </c>
      <c r="H8" s="26">
        <v>65000</v>
      </c>
      <c r="I8" s="2">
        <v>175000</v>
      </c>
      <c r="K8" s="1">
        <v>2</v>
      </c>
      <c r="L8" s="10">
        <v>2</v>
      </c>
      <c r="M8" s="1">
        <v>2</v>
      </c>
    </row>
    <row r="9" spans="2:13" x14ac:dyDescent="0.4">
      <c r="G9" s="45" t="s">
        <v>43</v>
      </c>
      <c r="H9" s="46">
        <v>260000</v>
      </c>
      <c r="I9" s="47">
        <v>700000</v>
      </c>
      <c r="K9" s="1">
        <v>3</v>
      </c>
      <c r="M9" s="1">
        <v>3</v>
      </c>
    </row>
    <row r="10" spans="2:13" x14ac:dyDescent="0.4">
      <c r="G10" s="64" t="s">
        <v>33</v>
      </c>
      <c r="H10" s="64"/>
      <c r="I10" s="64"/>
      <c r="K10" s="1">
        <v>4</v>
      </c>
      <c r="M10" s="1">
        <v>4</v>
      </c>
    </row>
    <row r="11" spans="2:13" ht="15.75" customHeight="1" x14ac:dyDescent="0.4"/>
    <row r="12" spans="2:13" x14ac:dyDescent="0.4">
      <c r="B12" s="59" t="s">
        <v>6</v>
      </c>
      <c r="C12" s="60"/>
      <c r="D12" s="60"/>
      <c r="E12" s="61"/>
      <c r="F12" s="62" t="s">
        <v>11</v>
      </c>
      <c r="G12" s="63"/>
      <c r="H12" s="30" t="s">
        <v>13</v>
      </c>
      <c r="I12" s="6"/>
    </row>
    <row r="13" spans="2:13" ht="38.25" thickBot="1" x14ac:dyDescent="0.45">
      <c r="B13" s="3" t="s">
        <v>7</v>
      </c>
      <c r="C13" s="12" t="s">
        <v>1</v>
      </c>
      <c r="D13" s="14" t="s">
        <v>36</v>
      </c>
      <c r="E13" s="4" t="s">
        <v>2</v>
      </c>
      <c r="F13" s="22" t="s">
        <v>7</v>
      </c>
      <c r="G13" s="23" t="s">
        <v>29</v>
      </c>
      <c r="H13" s="31" t="s">
        <v>37</v>
      </c>
      <c r="I13" s="6"/>
    </row>
    <row r="14" spans="2:13" ht="24.95" customHeight="1" thickTop="1" x14ac:dyDescent="0.4">
      <c r="B14" s="10" t="s">
        <v>0</v>
      </c>
      <c r="C14" s="32"/>
      <c r="D14" s="19" t="e">
        <f>VLOOKUP(C5,テーブル1[#All],2,0)</f>
        <v>#N/A</v>
      </c>
      <c r="E14" s="13" t="e">
        <f>MAX(C14-D14,0)</f>
        <v>#N/A</v>
      </c>
      <c r="F14" s="1" t="s">
        <v>3</v>
      </c>
      <c r="G14" s="27" t="e">
        <f>IF(E14&gt;=200000,200000,IF(E14&gt;=0,E14,0))</f>
        <v>#N/A</v>
      </c>
      <c r="H14" s="34"/>
      <c r="I14" s="29" t="s">
        <v>30</v>
      </c>
    </row>
    <row r="15" spans="2:13" ht="24.95" customHeight="1" thickBot="1" x14ac:dyDescent="0.45">
      <c r="B15" s="10" t="s">
        <v>10</v>
      </c>
      <c r="C15" s="33"/>
      <c r="D15" s="19" t="e">
        <f>VLOOKUP(C5,テーブル1[#All],3,0)*C6</f>
        <v>#N/A</v>
      </c>
      <c r="E15" s="13" t="e">
        <f>MAX(C15-D15,0)</f>
        <v>#N/A</v>
      </c>
      <c r="F15" s="1" t="s">
        <v>4</v>
      </c>
      <c r="G15" s="49" t="e">
        <f>IF(E15&gt;=1200000,1200000,IF(E15&gt;=0,E15,0))</f>
        <v>#N/A</v>
      </c>
      <c r="H15" s="35"/>
      <c r="I15" s="9" t="e">
        <f>ROUNDDOWN(G15/C7,-3)</f>
        <v>#N/A</v>
      </c>
    </row>
    <row r="16" spans="2:13" ht="24.95" customHeight="1" thickTop="1" x14ac:dyDescent="0.4">
      <c r="B16" s="52" t="s">
        <v>31</v>
      </c>
      <c r="C16" s="53"/>
      <c r="D16" s="53"/>
      <c r="E16" s="53"/>
      <c r="F16" s="1" t="s">
        <v>26</v>
      </c>
      <c r="G16" s="49">
        <v>200000</v>
      </c>
      <c r="H16" s="35"/>
      <c r="I16" s="28" t="s">
        <v>25</v>
      </c>
    </row>
    <row r="17" spans="2:9" ht="24.95" customHeight="1" x14ac:dyDescent="0.4">
      <c r="B17" s="52"/>
      <c r="C17" s="53"/>
      <c r="D17" s="53"/>
      <c r="E17" s="53"/>
      <c r="F17" s="66" t="s">
        <v>45</v>
      </c>
      <c r="G17" s="49">
        <f>40000*C6</f>
        <v>0</v>
      </c>
      <c r="H17" s="67"/>
      <c r="I17" s="28"/>
    </row>
    <row r="18" spans="2:9" ht="24.95" customHeight="1" thickBot="1" x14ac:dyDescent="0.45">
      <c r="B18" s="53"/>
      <c r="C18" s="53"/>
      <c r="D18" s="53"/>
      <c r="E18" s="53"/>
      <c r="F18" s="18" t="s">
        <v>8</v>
      </c>
      <c r="G18" s="20" t="s">
        <v>42</v>
      </c>
      <c r="H18" s="36"/>
      <c r="I18" s="8"/>
    </row>
    <row r="19" spans="2:9" ht="24.95" customHeight="1" thickTop="1" x14ac:dyDescent="0.4">
      <c r="B19" s="53"/>
      <c r="C19" s="53"/>
      <c r="D19" s="53"/>
      <c r="E19" s="53"/>
      <c r="F19" s="7" t="s">
        <v>12</v>
      </c>
      <c r="G19" s="11" t="e">
        <f>SUM(G14:G18)</f>
        <v>#N/A</v>
      </c>
      <c r="H19" s="24">
        <f>SUM(H14:H18)</f>
        <v>0</v>
      </c>
      <c r="I19" s="8"/>
    </row>
    <row r="20" spans="2:9" ht="24.95" customHeight="1" x14ac:dyDescent="0.4">
      <c r="B20" s="53"/>
      <c r="C20" s="53"/>
      <c r="D20" s="53"/>
      <c r="E20" s="53"/>
      <c r="I20" s="8"/>
    </row>
    <row r="21" spans="2:9" x14ac:dyDescent="0.4">
      <c r="B21" s="53"/>
      <c r="C21" s="53"/>
      <c r="D21" s="53"/>
      <c r="E21" s="53"/>
    </row>
    <row r="22" spans="2:9" x14ac:dyDescent="0.4">
      <c r="B22" s="53"/>
      <c r="C22" s="53"/>
      <c r="D22" s="53"/>
      <c r="E22" s="53"/>
    </row>
  </sheetData>
  <mergeCells count="7">
    <mergeCell ref="B16:E22"/>
    <mergeCell ref="D5:F5"/>
    <mergeCell ref="D6:F6"/>
    <mergeCell ref="D7:F7"/>
    <mergeCell ref="B12:E12"/>
    <mergeCell ref="F12:G12"/>
    <mergeCell ref="G10:I10"/>
  </mergeCells>
  <phoneticPr fontId="2"/>
  <conditionalFormatting sqref="G18:H18">
    <cfRule type="containsText" dxfId="2" priority="1" operator="containsText" text="ー">
      <formula>NOT(ISERROR(SEARCH("ー",G18)))</formula>
    </cfRule>
  </conditionalFormatting>
  <dataValidations count="2">
    <dataValidation type="list" allowBlank="1" showInputMessage="1" showErrorMessage="1" sqref="C6" xr:uid="{D3AC9A8B-A55D-4EDD-B7EC-D482AD3331DA}">
      <formula1>$M$7:$M$10</formula1>
    </dataValidation>
    <dataValidation type="list" allowBlank="1" showInputMessage="1" showErrorMessage="1" sqref="C5" xr:uid="{03057544-3CDD-4083-AA23-30B3A862427E}">
      <formula1>$G$5:$G$9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8CB55-E1CE-4E8B-9CC0-C6DBD2C8EEF6}">
  <sheetPr>
    <tabColor rgb="FFFF0000"/>
  </sheetPr>
  <dimension ref="B1:M22"/>
  <sheetViews>
    <sheetView view="pageBreakPreview" zoomScaleNormal="100" zoomScaleSheetLayoutView="100" workbookViewId="0">
      <selection activeCell="L17" sqref="L17"/>
    </sheetView>
  </sheetViews>
  <sheetFormatPr defaultRowHeight="18.75" x14ac:dyDescent="0.4"/>
  <cols>
    <col min="1" max="1" width="1.5" customWidth="1"/>
    <col min="2" max="2" width="15.75" customWidth="1"/>
    <col min="3" max="3" width="14.5" customWidth="1"/>
    <col min="4" max="4" width="19" customWidth="1"/>
    <col min="5" max="5" width="12.625" customWidth="1"/>
    <col min="6" max="6" width="15.625" customWidth="1"/>
    <col min="7" max="7" width="14.125" customWidth="1"/>
    <col min="8" max="8" width="16.625" customWidth="1"/>
    <col min="9" max="9" width="13.75" customWidth="1"/>
    <col min="10" max="10" width="3.875" customWidth="1"/>
  </cols>
  <sheetData>
    <row r="1" spans="2:13" x14ac:dyDescent="0.4">
      <c r="B1" s="15" t="s">
        <v>40</v>
      </c>
    </row>
    <row r="2" spans="2:13" x14ac:dyDescent="0.4">
      <c r="B2" s="15"/>
    </row>
    <row r="3" spans="2:13" ht="19.5" thickBot="1" x14ac:dyDescent="0.45">
      <c r="B3" s="15"/>
      <c r="G3" t="s">
        <v>19</v>
      </c>
    </row>
    <row r="4" spans="2:13" ht="20.25" thickTop="1" thickBot="1" x14ac:dyDescent="0.45">
      <c r="B4" s="21"/>
      <c r="C4" t="s">
        <v>24</v>
      </c>
      <c r="G4" s="42" t="s">
        <v>14</v>
      </c>
      <c r="H4" s="43" t="s">
        <v>0</v>
      </c>
      <c r="I4" s="44" t="s">
        <v>20</v>
      </c>
    </row>
    <row r="5" spans="2:13" ht="20.25" thickTop="1" thickBot="1" x14ac:dyDescent="0.45">
      <c r="B5" s="15"/>
      <c r="G5" s="41" t="s">
        <v>16</v>
      </c>
      <c r="H5" s="26">
        <v>250000</v>
      </c>
      <c r="I5" s="2">
        <v>620000</v>
      </c>
    </row>
    <row r="6" spans="2:13" ht="20.25" thickTop="1" thickBot="1" x14ac:dyDescent="0.45">
      <c r="B6" s="16" t="s">
        <v>14</v>
      </c>
      <c r="C6" s="48"/>
      <c r="D6" s="54"/>
      <c r="E6" s="55"/>
      <c r="F6" s="55"/>
      <c r="G6" s="41" t="s">
        <v>17</v>
      </c>
      <c r="H6" s="26">
        <v>166700</v>
      </c>
      <c r="I6" s="2">
        <v>413400</v>
      </c>
      <c r="K6" s="25" t="s">
        <v>14</v>
      </c>
      <c r="L6" s="17" t="s">
        <v>22</v>
      </c>
      <c r="M6" s="25" t="s">
        <v>21</v>
      </c>
    </row>
    <row r="7" spans="2:13" ht="20.25" thickTop="1" thickBot="1" x14ac:dyDescent="0.45">
      <c r="B7" s="16" t="s">
        <v>15</v>
      </c>
      <c r="C7" s="48"/>
      <c r="D7" s="37" t="s">
        <v>46</v>
      </c>
      <c r="E7" s="38"/>
      <c r="F7" s="38"/>
      <c r="G7" s="41" t="s">
        <v>18</v>
      </c>
      <c r="H7" s="26">
        <v>83400</v>
      </c>
      <c r="I7" s="2">
        <v>206700</v>
      </c>
      <c r="K7" s="1">
        <v>1</v>
      </c>
      <c r="L7" s="10">
        <v>1</v>
      </c>
      <c r="M7" s="1">
        <v>1</v>
      </c>
    </row>
    <row r="8" spans="2:13" ht="20.25" thickTop="1" thickBot="1" x14ac:dyDescent="0.45">
      <c r="B8" s="5" t="s">
        <v>9</v>
      </c>
      <c r="C8" s="48"/>
      <c r="D8" s="54" t="s">
        <v>23</v>
      </c>
      <c r="E8" s="55"/>
      <c r="F8" s="55"/>
      <c r="G8" s="41" t="s">
        <v>35</v>
      </c>
      <c r="H8" s="26">
        <v>62500</v>
      </c>
      <c r="I8" s="2">
        <v>155000</v>
      </c>
      <c r="K8" s="1">
        <v>2</v>
      </c>
      <c r="L8" s="10">
        <v>2</v>
      </c>
      <c r="M8" s="1">
        <v>2</v>
      </c>
    </row>
    <row r="9" spans="2:13" ht="19.5" thickTop="1" x14ac:dyDescent="0.4">
      <c r="B9" s="5"/>
      <c r="C9" s="40"/>
      <c r="D9" s="39"/>
      <c r="E9" s="39"/>
      <c r="F9" s="39"/>
      <c r="G9" s="45" t="s">
        <v>44</v>
      </c>
      <c r="H9" s="46">
        <v>250000</v>
      </c>
      <c r="I9" s="47">
        <v>620000</v>
      </c>
      <c r="K9" s="1">
        <v>3</v>
      </c>
      <c r="M9" s="1">
        <v>3</v>
      </c>
    </row>
    <row r="10" spans="2:13" x14ac:dyDescent="0.4">
      <c r="G10" s="64" t="s">
        <v>32</v>
      </c>
      <c r="H10" s="64"/>
      <c r="I10" s="64"/>
      <c r="K10" s="1">
        <v>4</v>
      </c>
      <c r="M10" s="1">
        <v>4</v>
      </c>
    </row>
    <row r="11" spans="2:13" ht="15.75" customHeight="1" x14ac:dyDescent="0.4"/>
    <row r="12" spans="2:13" x14ac:dyDescent="0.4">
      <c r="B12" s="59" t="s">
        <v>6</v>
      </c>
      <c r="C12" s="60"/>
      <c r="D12" s="60"/>
      <c r="E12" s="61"/>
      <c r="F12" s="62" t="s">
        <v>11</v>
      </c>
      <c r="G12" s="65"/>
      <c r="H12" s="30" t="s">
        <v>13</v>
      </c>
      <c r="I12" s="6"/>
    </row>
    <row r="13" spans="2:13" ht="38.25" thickBot="1" x14ac:dyDescent="0.45">
      <c r="B13" s="3" t="s">
        <v>7</v>
      </c>
      <c r="C13" s="12" t="s">
        <v>1</v>
      </c>
      <c r="D13" s="14" t="s">
        <v>36</v>
      </c>
      <c r="E13" s="4" t="s">
        <v>2</v>
      </c>
      <c r="F13" s="22" t="s">
        <v>7</v>
      </c>
      <c r="G13" s="23" t="s">
        <v>5</v>
      </c>
      <c r="H13" s="31" t="s">
        <v>37</v>
      </c>
      <c r="I13" s="6"/>
    </row>
    <row r="14" spans="2:13" ht="24.95" customHeight="1" thickTop="1" x14ac:dyDescent="0.4">
      <c r="B14" s="10" t="s">
        <v>0</v>
      </c>
      <c r="C14" s="32"/>
      <c r="D14" s="19" t="e">
        <f>VLOOKUP(C6,テーブル2[#All],2,0)</f>
        <v>#N/A</v>
      </c>
      <c r="E14" s="13" t="e">
        <f>MAX(C14-D14,0)</f>
        <v>#N/A</v>
      </c>
      <c r="F14" s="1" t="s">
        <v>3</v>
      </c>
      <c r="G14" s="27" t="e">
        <f>IF(E14&gt;=200000,200000,IF(E14&gt;=0,E14,0))</f>
        <v>#N/A</v>
      </c>
      <c r="H14" s="34"/>
      <c r="I14" s="29" t="s">
        <v>30</v>
      </c>
    </row>
    <row r="15" spans="2:13" ht="24.95" customHeight="1" thickBot="1" x14ac:dyDescent="0.45">
      <c r="B15" s="10" t="s">
        <v>10</v>
      </c>
      <c r="C15" s="33"/>
      <c r="D15" s="19" t="e">
        <f>VLOOKUP(C6,テーブル2[#All],3,0)*C7</f>
        <v>#N/A</v>
      </c>
      <c r="E15" s="13" t="e">
        <f>MAX(C15-D15,0)</f>
        <v>#N/A</v>
      </c>
      <c r="F15" s="1" t="s">
        <v>4</v>
      </c>
      <c r="G15" s="49" t="e">
        <f>IF(E15&gt;=1200000,1200000,IF(E15&gt;=0,E15,0))</f>
        <v>#N/A</v>
      </c>
      <c r="H15" s="35"/>
      <c r="I15" s="9" t="e">
        <f>ROUNDDOWN(G15/C8,-3)</f>
        <v>#N/A</v>
      </c>
    </row>
    <row r="16" spans="2:13" ht="24.95" customHeight="1" thickTop="1" x14ac:dyDescent="0.4">
      <c r="B16" s="52" t="s">
        <v>31</v>
      </c>
      <c r="C16" s="53"/>
      <c r="D16" s="53"/>
      <c r="E16" s="53"/>
      <c r="F16" s="1" t="s">
        <v>26</v>
      </c>
      <c r="G16" s="49">
        <v>200000</v>
      </c>
      <c r="H16" s="35"/>
      <c r="I16" s="28" t="s">
        <v>25</v>
      </c>
    </row>
    <row r="17" spans="2:9" ht="24.95" customHeight="1" x14ac:dyDescent="0.4">
      <c r="B17" s="52"/>
      <c r="C17" s="53"/>
      <c r="D17" s="53"/>
      <c r="E17" s="53"/>
      <c r="F17" s="66" t="s">
        <v>45</v>
      </c>
      <c r="G17" s="49">
        <f>40000*C7</f>
        <v>0</v>
      </c>
      <c r="H17" s="67"/>
      <c r="I17" s="28"/>
    </row>
    <row r="18" spans="2:9" ht="24.95" customHeight="1" thickBot="1" x14ac:dyDescent="0.45">
      <c r="B18" s="53"/>
      <c r="C18" s="53"/>
      <c r="D18" s="53"/>
      <c r="E18" s="53"/>
      <c r="F18" s="18" t="s">
        <v>8</v>
      </c>
      <c r="G18" s="50" t="s">
        <v>42</v>
      </c>
      <c r="H18" s="36"/>
      <c r="I18" s="8"/>
    </row>
    <row r="19" spans="2:9" ht="24.95" customHeight="1" thickTop="1" x14ac:dyDescent="0.4">
      <c r="B19" s="53"/>
      <c r="C19" s="53"/>
      <c r="D19" s="53"/>
      <c r="E19" s="53"/>
      <c r="F19" s="7" t="s">
        <v>12</v>
      </c>
      <c r="G19" s="11" t="e">
        <f>SUM(G14:G18)</f>
        <v>#N/A</v>
      </c>
      <c r="H19" s="24">
        <f>SUM(H14:H18)</f>
        <v>0</v>
      </c>
      <c r="I19" s="8"/>
    </row>
    <row r="20" spans="2:9" ht="24.95" customHeight="1" x14ac:dyDescent="0.4">
      <c r="B20" s="53"/>
      <c r="C20" s="53"/>
      <c r="D20" s="53"/>
      <c r="E20" s="53"/>
      <c r="I20" s="8"/>
    </row>
    <row r="21" spans="2:9" x14ac:dyDescent="0.4">
      <c r="B21" s="53"/>
      <c r="C21" s="53"/>
      <c r="D21" s="53"/>
      <c r="E21" s="53"/>
    </row>
    <row r="22" spans="2:9" x14ac:dyDescent="0.4">
      <c r="B22" s="53"/>
      <c r="C22" s="53"/>
      <c r="D22" s="53"/>
      <c r="E22" s="53"/>
    </row>
  </sheetData>
  <mergeCells count="6">
    <mergeCell ref="D6:F6"/>
    <mergeCell ref="B16:E22"/>
    <mergeCell ref="D8:F8"/>
    <mergeCell ref="B12:E12"/>
    <mergeCell ref="F12:G12"/>
    <mergeCell ref="G10:I10"/>
  </mergeCells>
  <phoneticPr fontId="2"/>
  <conditionalFormatting sqref="G18:H18">
    <cfRule type="containsText" dxfId="1" priority="2" operator="containsText" text="ー">
      <formula>NOT(ISERROR(SEARCH("ー",G18)))</formula>
    </cfRule>
  </conditionalFormatting>
  <dataValidations count="2">
    <dataValidation type="list" allowBlank="1" showInputMessage="1" showErrorMessage="1" sqref="C6" xr:uid="{5957E802-B596-4A27-9023-2C32205460BF}">
      <formula1>$G$5:$G$9</formula1>
    </dataValidation>
    <dataValidation type="list" allowBlank="1" showInputMessage="1" showErrorMessage="1" sqref="C7" xr:uid="{8614AAA2-8A48-4C51-A8C3-2AFB42EA4A19}">
      <formula1>$M$7:$M$10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83A3B-AFC6-46F5-827C-ACC7D4DFB4AC}">
  <sheetPr>
    <tabColor rgb="FFFF0000"/>
  </sheetPr>
  <dimension ref="B1:M22"/>
  <sheetViews>
    <sheetView view="pageBreakPreview" zoomScaleNormal="100" zoomScaleSheetLayoutView="100" workbookViewId="0">
      <selection activeCell="G1" sqref="G1"/>
    </sheetView>
  </sheetViews>
  <sheetFormatPr defaultRowHeight="18.75" x14ac:dyDescent="0.4"/>
  <cols>
    <col min="1" max="1" width="1.5" customWidth="1"/>
    <col min="2" max="2" width="15.75" customWidth="1"/>
    <col min="3" max="3" width="14.5" customWidth="1"/>
    <col min="4" max="4" width="19" customWidth="1"/>
    <col min="5" max="5" width="12.625" customWidth="1"/>
    <col min="6" max="6" width="15.625" customWidth="1"/>
    <col min="7" max="7" width="14.125" customWidth="1"/>
    <col min="8" max="8" width="16.625" customWidth="1"/>
    <col min="9" max="9" width="13.75" customWidth="1"/>
    <col min="10" max="10" width="3.875" customWidth="1"/>
  </cols>
  <sheetData>
    <row r="1" spans="2:13" x14ac:dyDescent="0.4">
      <c r="B1" s="15" t="s">
        <v>41</v>
      </c>
    </row>
    <row r="2" spans="2:13" ht="19.5" thickBot="1" x14ac:dyDescent="0.45">
      <c r="B2" s="15"/>
    </row>
    <row r="3" spans="2:13" ht="20.25" thickTop="1" thickBot="1" x14ac:dyDescent="0.45">
      <c r="B3" s="21"/>
      <c r="C3" t="s">
        <v>24</v>
      </c>
      <c r="G3" t="s">
        <v>28</v>
      </c>
    </row>
    <row r="4" spans="2:13" ht="20.25" thickTop="1" thickBot="1" x14ac:dyDescent="0.45">
      <c r="B4" s="15"/>
      <c r="G4" s="42" t="s">
        <v>14</v>
      </c>
      <c r="H4" s="43" t="s">
        <v>0</v>
      </c>
      <c r="I4" s="44" t="s">
        <v>20</v>
      </c>
    </row>
    <row r="5" spans="2:13" ht="20.25" thickTop="1" thickBot="1" x14ac:dyDescent="0.45">
      <c r="B5" s="16" t="s">
        <v>14</v>
      </c>
      <c r="C5" s="48"/>
      <c r="D5" s="54"/>
      <c r="E5" s="55"/>
      <c r="F5" s="56"/>
      <c r="G5" s="41" t="s">
        <v>16</v>
      </c>
      <c r="H5" s="26">
        <v>160000</v>
      </c>
      <c r="I5" s="2">
        <v>590000</v>
      </c>
    </row>
    <row r="6" spans="2:13" ht="20.25" thickTop="1" thickBot="1" x14ac:dyDescent="0.45">
      <c r="B6" s="16" t="s">
        <v>15</v>
      </c>
      <c r="C6" s="48"/>
      <c r="D6" s="57" t="s">
        <v>46</v>
      </c>
      <c r="E6" s="58"/>
      <c r="F6" s="58"/>
      <c r="G6" s="41" t="s">
        <v>17</v>
      </c>
      <c r="H6" s="26">
        <v>106700</v>
      </c>
      <c r="I6" s="2">
        <v>393400</v>
      </c>
      <c r="K6" s="25" t="s">
        <v>14</v>
      </c>
      <c r="L6" s="17" t="s">
        <v>22</v>
      </c>
      <c r="M6" s="25" t="s">
        <v>21</v>
      </c>
    </row>
    <row r="7" spans="2:13" ht="20.25" thickTop="1" thickBot="1" x14ac:dyDescent="0.45">
      <c r="B7" s="5" t="s">
        <v>9</v>
      </c>
      <c r="C7" s="48"/>
      <c r="D7" s="54" t="s">
        <v>23</v>
      </c>
      <c r="E7" s="55"/>
      <c r="F7" s="55"/>
      <c r="G7" s="41" t="s">
        <v>18</v>
      </c>
      <c r="H7" s="26">
        <v>53400</v>
      </c>
      <c r="I7" s="2">
        <v>196700</v>
      </c>
      <c r="K7" s="1">
        <v>1</v>
      </c>
      <c r="L7" s="10">
        <v>1</v>
      </c>
      <c r="M7" s="1">
        <v>1</v>
      </c>
    </row>
    <row r="8" spans="2:13" ht="19.5" thickTop="1" x14ac:dyDescent="0.4">
      <c r="B8" s="5"/>
      <c r="C8" s="40"/>
      <c r="D8" s="39"/>
      <c r="E8" s="39"/>
      <c r="F8" s="39"/>
      <c r="G8" s="41" t="s">
        <v>35</v>
      </c>
      <c r="H8" s="26">
        <v>40000</v>
      </c>
      <c r="I8" s="2">
        <v>147500</v>
      </c>
      <c r="K8" s="1">
        <v>2</v>
      </c>
      <c r="L8" s="10">
        <v>2</v>
      </c>
      <c r="M8" s="1">
        <v>2</v>
      </c>
    </row>
    <row r="9" spans="2:13" x14ac:dyDescent="0.4">
      <c r="G9" s="51" t="s">
        <v>44</v>
      </c>
      <c r="H9" s="46">
        <v>160000</v>
      </c>
      <c r="I9" s="47">
        <v>590000</v>
      </c>
      <c r="K9" s="1">
        <v>3</v>
      </c>
      <c r="M9" s="1">
        <v>3</v>
      </c>
    </row>
    <row r="10" spans="2:13" x14ac:dyDescent="0.4">
      <c r="G10" s="64" t="s">
        <v>34</v>
      </c>
      <c r="H10" s="64"/>
      <c r="I10" s="64"/>
      <c r="K10" s="1">
        <v>4</v>
      </c>
      <c r="M10" s="1">
        <v>4</v>
      </c>
    </row>
    <row r="11" spans="2:13" ht="15.75" customHeight="1" x14ac:dyDescent="0.4"/>
    <row r="12" spans="2:13" x14ac:dyDescent="0.4">
      <c r="B12" s="59" t="s">
        <v>6</v>
      </c>
      <c r="C12" s="60"/>
      <c r="D12" s="60"/>
      <c r="E12" s="61"/>
      <c r="F12" s="62" t="s">
        <v>11</v>
      </c>
      <c r="G12" s="65"/>
      <c r="H12" s="30" t="s">
        <v>13</v>
      </c>
      <c r="I12" s="6"/>
    </row>
    <row r="13" spans="2:13" ht="38.25" thickBot="1" x14ac:dyDescent="0.45">
      <c r="B13" s="3" t="s">
        <v>7</v>
      </c>
      <c r="C13" s="12" t="s">
        <v>1</v>
      </c>
      <c r="D13" s="14" t="s">
        <v>36</v>
      </c>
      <c r="E13" s="4" t="s">
        <v>2</v>
      </c>
      <c r="F13" s="22" t="s">
        <v>7</v>
      </c>
      <c r="G13" s="23" t="s">
        <v>5</v>
      </c>
      <c r="H13" s="31" t="s">
        <v>38</v>
      </c>
      <c r="I13" s="6"/>
    </row>
    <row r="14" spans="2:13" ht="24.95" customHeight="1" thickTop="1" x14ac:dyDescent="0.4">
      <c r="B14" s="10" t="s">
        <v>0</v>
      </c>
      <c r="C14" s="32"/>
      <c r="D14" s="19" t="e">
        <f>VLOOKUP(C5,テーブル3[#All],2,0)</f>
        <v>#N/A</v>
      </c>
      <c r="E14" s="13" t="e">
        <f>MAX(C14-D14,0)</f>
        <v>#N/A</v>
      </c>
      <c r="F14" s="1" t="s">
        <v>3</v>
      </c>
      <c r="G14" s="27" t="e">
        <f>IF(E14&gt;=200000,200000,IF(E14&gt;=0,E14,0))</f>
        <v>#N/A</v>
      </c>
      <c r="H14" s="34"/>
      <c r="I14" s="29" t="s">
        <v>30</v>
      </c>
    </row>
    <row r="15" spans="2:13" ht="24.95" customHeight="1" thickBot="1" x14ac:dyDescent="0.45">
      <c r="B15" s="10" t="s">
        <v>10</v>
      </c>
      <c r="C15" s="33"/>
      <c r="D15" s="19" t="e">
        <f>VLOOKUP(C5,テーブル3[#All],3,0)*C6</f>
        <v>#N/A</v>
      </c>
      <c r="E15" s="13" t="e">
        <f>MAX(C15-D15,0)</f>
        <v>#N/A</v>
      </c>
      <c r="F15" s="1" t="s">
        <v>4</v>
      </c>
      <c r="G15" s="49" t="e">
        <f>IF(E15&gt;=1200000,1200000,IF(E15&gt;=0,E15,0))</f>
        <v>#N/A</v>
      </c>
      <c r="H15" s="35"/>
      <c r="I15" s="9" t="e">
        <f>ROUNDDOWN(G15/C7,-3)</f>
        <v>#N/A</v>
      </c>
    </row>
    <row r="16" spans="2:13" ht="24.95" customHeight="1" thickTop="1" x14ac:dyDescent="0.4">
      <c r="B16" s="52" t="s">
        <v>31</v>
      </c>
      <c r="C16" s="53"/>
      <c r="D16" s="53"/>
      <c r="E16" s="53"/>
      <c r="F16" s="1" t="s">
        <v>26</v>
      </c>
      <c r="G16" s="49">
        <v>200000</v>
      </c>
      <c r="H16" s="35"/>
      <c r="I16" s="28" t="s">
        <v>25</v>
      </c>
    </row>
    <row r="17" spans="2:9" ht="24.95" customHeight="1" x14ac:dyDescent="0.4">
      <c r="B17" s="52"/>
      <c r="C17" s="53"/>
      <c r="D17" s="53"/>
      <c r="E17" s="53"/>
      <c r="F17" s="66" t="s">
        <v>45</v>
      </c>
      <c r="G17" s="49">
        <f>40000*C6</f>
        <v>0</v>
      </c>
      <c r="H17" s="67"/>
      <c r="I17" s="28"/>
    </row>
    <row r="18" spans="2:9" ht="24.95" customHeight="1" thickBot="1" x14ac:dyDescent="0.45">
      <c r="B18" s="53"/>
      <c r="C18" s="53"/>
      <c r="D18" s="53"/>
      <c r="E18" s="53"/>
      <c r="F18" s="18" t="s">
        <v>8</v>
      </c>
      <c r="G18" s="20" t="s">
        <v>42</v>
      </c>
      <c r="H18" s="36"/>
      <c r="I18" s="8"/>
    </row>
    <row r="19" spans="2:9" ht="24.95" customHeight="1" thickTop="1" x14ac:dyDescent="0.4">
      <c r="B19" s="53"/>
      <c r="C19" s="53"/>
      <c r="D19" s="53"/>
      <c r="E19" s="53"/>
      <c r="F19" s="7" t="s">
        <v>12</v>
      </c>
      <c r="G19" s="11" t="e">
        <f>SUM(G14:G18)</f>
        <v>#N/A</v>
      </c>
      <c r="H19" s="24">
        <f>SUM(H14:H18)</f>
        <v>0</v>
      </c>
      <c r="I19" s="8"/>
    </row>
    <row r="20" spans="2:9" ht="24.95" customHeight="1" x14ac:dyDescent="0.4">
      <c r="B20" s="53"/>
      <c r="C20" s="53"/>
      <c r="D20" s="53"/>
      <c r="E20" s="53"/>
      <c r="I20" s="8"/>
    </row>
    <row r="21" spans="2:9" x14ac:dyDescent="0.4">
      <c r="B21" s="53"/>
      <c r="C21" s="53"/>
      <c r="D21" s="53"/>
      <c r="E21" s="53"/>
    </row>
    <row r="22" spans="2:9" x14ac:dyDescent="0.4">
      <c r="B22" s="53"/>
      <c r="C22" s="53"/>
      <c r="D22" s="53"/>
      <c r="E22" s="53"/>
    </row>
  </sheetData>
  <mergeCells count="7">
    <mergeCell ref="D5:F5"/>
    <mergeCell ref="B16:E22"/>
    <mergeCell ref="D6:F6"/>
    <mergeCell ref="D7:F7"/>
    <mergeCell ref="B12:E12"/>
    <mergeCell ref="F12:G12"/>
    <mergeCell ref="G10:I10"/>
  </mergeCells>
  <phoneticPr fontId="2"/>
  <conditionalFormatting sqref="G18:H18">
    <cfRule type="containsText" dxfId="0" priority="1" operator="containsText" text="ー">
      <formula>NOT(ISERROR(SEARCH("ー",G18)))</formula>
    </cfRule>
  </conditionalFormatting>
  <dataValidations count="2">
    <dataValidation type="list" allowBlank="1" showInputMessage="1" showErrorMessage="1" sqref="C6" xr:uid="{1C48EAB5-45E9-48E1-8055-AAC8B749C1D8}">
      <formula1>$M$7:$M$10</formula1>
    </dataValidation>
    <dataValidation type="list" allowBlank="1" showInputMessage="1" showErrorMessage="1" sqref="C5" xr:uid="{089DEC70-D150-4C7C-9FD2-8B9674AA147F}">
      <formula1>$G$5:$G$9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大学</vt:lpstr>
      <vt:lpstr>短期大学</vt:lpstr>
      <vt:lpstr>専門学校</vt:lpstr>
      <vt:lpstr>専門学校!Print_Area</vt:lpstr>
      <vt:lpstr>大学!Print_Area</vt:lpstr>
      <vt:lpstr>短期大学!Print_Area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2025-01-31T02:13:11Z</cp:lastPrinted>
  <dcterms:created xsi:type="dcterms:W3CDTF">2020-05-08T07:00:50Z</dcterms:created>
  <dcterms:modified xsi:type="dcterms:W3CDTF">2025-03-28T08:00:45Z</dcterms:modified>
</cp:coreProperties>
</file>